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16.08.2003.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<sst xmlns="http://schemas.openxmlformats.org/spreadsheetml/2006/main" count="42" uniqueCount="36">
  <si>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r>
      <t xml:space="preserve">S/K "Spēka Pasaule" turnīrs trīscīņā </t>
    </r>
    <r>
      <rPr>
        <b/>
        <sz val="12"/>
        <rFont val="Arial"/>
        <family val="2"/>
      </rPr>
      <t>2003. gada 16. augustā</t>
    </r>
  </si>
  <si>
    <t>SQUAT</t>
  </si>
  <si>
    <t>BENCHPRESS</t>
  </si>
  <si>
    <t>DEADLIFT</t>
  </si>
  <si>
    <t>NR</t>
  </si>
  <si>
    <t>BW.</t>
  </si>
  <si>
    <t>Kateg.</t>
  </si>
  <si>
    <t>Y/B</t>
  </si>
  <si>
    <t>Age</t>
  </si>
  <si>
    <t>NAME</t>
  </si>
  <si>
    <t>1.</t>
  </si>
  <si>
    <t>2.</t>
  </si>
  <si>
    <t>3.</t>
  </si>
  <si>
    <t>Wilk's</t>
  </si>
  <si>
    <t>SUB.</t>
  </si>
  <si>
    <t>TOTAL</t>
  </si>
  <si>
    <t>Pl. In kategory</t>
  </si>
  <si>
    <t>Absolute W pl.</t>
  </si>
  <si>
    <t>4. SQ</t>
  </si>
  <si>
    <t>4. BP</t>
  </si>
  <si>
    <t>4.DL</t>
  </si>
  <si>
    <t>Sergejs Dobris</t>
  </si>
  <si>
    <t>Renārs Celms</t>
  </si>
  <si>
    <t>Valērijs Zujevs</t>
  </si>
  <si>
    <t>Lauris Ceļš</t>
  </si>
  <si>
    <t>Sarmis Stankēvičs</t>
  </si>
  <si>
    <t>Mareks Freilihs</t>
  </si>
  <si>
    <t>Jānis Čepulis</t>
  </si>
  <si>
    <t>Jānis Auniņš</t>
  </si>
  <si>
    <t>Ģirts Ezertēvs</t>
  </si>
  <si>
    <t>Uldis Ķikāns</t>
  </si>
  <si>
    <t>Uldis Breikšs</t>
  </si>
  <si>
    <t>Almants Vītols</t>
  </si>
  <si>
    <t>Jurijs Arbūzovs</t>
  </si>
  <si>
    <t>Sergejs Arbūzovs</t>
  </si>
  <si>
    <t>-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</si>
</sst>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.0"/>
    <numFmt numFmtId="166" formatCode="0_ ;[Red]\-0\ "/>
    <numFmt numFmtId="167" formatCode="0.0_ ;[Red]\-0.0\ "/>
    <numFmt numFmtId="168" formatCode="0.0000_ ;[Red]\-0.0000\ "/>
    <numFmt numFmtId="169" formatCode="0.00_ ;[Red]\-0.00\ "/>
  </numFmts>
  <fonts count="7">
    <font>
      <sz val="10"/>
      <name val="Arial"/>
      <family val="0"/>
    </font>
    <font>
      <b/>
      <sz val="1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19" applyFont="1" applyFill="1" applyBorder="1" applyProtection="1">
      <alignment/>
      <protection locked="0"/>
    </xf>
    <xf numFmtId="0" fontId="0" fillId="2" borderId="0" xfId="19" applyFont="1" applyFill="1" applyBorder="1" applyAlignment="1">
      <alignment horizontal="center"/>
      <protection/>
    </xf>
    <xf numFmtId="0" fontId="0" fillId="2" borderId="0" xfId="19" applyFont="1" applyFill="1" applyBorder="1" applyAlignment="1" applyProtection="1">
      <alignment/>
      <protection locked="0"/>
    </xf>
    <xf numFmtId="0" fontId="0" fillId="0" borderId="0" xfId="19" applyFont="1" applyFill="1" applyBorder="1" applyAlignment="1" applyProtection="1">
      <alignment/>
      <protection locked="0"/>
    </xf>
    <xf numFmtId="0" fontId="0" fillId="2" borderId="0" xfId="19" applyFont="1" applyFill="1" applyBorder="1" applyAlignment="1" applyProtection="1">
      <alignment horizontal="right"/>
      <protection locked="0"/>
    </xf>
    <xf numFmtId="0" fontId="0" fillId="0" borderId="0" xfId="19" applyFont="1" applyFill="1" applyBorder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4" fillId="0" borderId="1" xfId="19" applyFont="1" applyFill="1" applyBorder="1" applyAlignment="1" applyProtection="1">
      <alignment horizontal="centerContinuous" vertical="top"/>
      <protection locked="0"/>
    </xf>
    <xf numFmtId="0" fontId="4" fillId="0" borderId="1" xfId="19" applyFont="1" applyFill="1" applyBorder="1" applyAlignment="1">
      <alignment horizontal="centerContinuous" vertical="top"/>
      <protection/>
    </xf>
    <xf numFmtId="0" fontId="0" fillId="0" borderId="1" xfId="0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" xfId="19" applyFont="1" applyBorder="1" applyAlignment="1" applyProtection="1">
      <alignment horizontal="left" vertical="top"/>
      <protection locked="0"/>
    </xf>
    <xf numFmtId="0" fontId="5" fillId="0" borderId="1" xfId="19" applyFont="1" applyBorder="1" applyAlignment="1">
      <alignment horizontal="left" vertical="top"/>
      <protection/>
    </xf>
    <xf numFmtId="0" fontId="5" fillId="0" borderId="1" xfId="19" applyFont="1" applyFill="1" applyBorder="1" applyAlignment="1">
      <alignment horizontal="left" vertical="top"/>
      <protection/>
    </xf>
    <xf numFmtId="0" fontId="5" fillId="0" borderId="1" xfId="19" applyFont="1" applyBorder="1" applyAlignment="1" applyProtection="1">
      <alignment vertical="top"/>
      <protection locked="0"/>
    </xf>
    <xf numFmtId="165" fontId="5" fillId="0" borderId="1" xfId="19" applyNumberFormat="1" applyFont="1" applyFill="1" applyBorder="1" applyAlignment="1" applyProtection="1">
      <alignment horizontal="left" vertical="top"/>
      <protection locked="0"/>
    </xf>
    <xf numFmtId="0" fontId="5" fillId="0" borderId="1" xfId="19" applyFont="1" applyFill="1" applyBorder="1" applyAlignment="1" applyProtection="1">
      <alignment horizontal="left" vertical="top"/>
      <protection locked="0"/>
    </xf>
    <xf numFmtId="0" fontId="5" fillId="0" borderId="1" xfId="19" applyFont="1" applyFill="1" applyBorder="1" applyAlignment="1" applyProtection="1" quotePrefix="1">
      <alignment horizontal="left" vertical="top"/>
      <protection/>
    </xf>
    <xf numFmtId="2" fontId="5" fillId="0" borderId="1" xfId="19" applyNumberFormat="1" applyFont="1" applyFill="1" applyBorder="1" applyAlignment="1" applyProtection="1">
      <alignment horizontal="left" vertical="top"/>
      <protection locked="0"/>
    </xf>
    <xf numFmtId="0" fontId="5" fillId="0" borderId="1" xfId="19" applyFont="1" applyFill="1" applyBorder="1" applyAlignment="1" quotePrefix="1">
      <alignment horizontal="left" vertical="top"/>
      <protection/>
    </xf>
    <xf numFmtId="0" fontId="6" fillId="0" borderId="1" xfId="0" applyFont="1" applyBorder="1" applyAlignment="1">
      <alignment horizontal="left"/>
    </xf>
    <xf numFmtId="166" fontId="6" fillId="0" borderId="1" xfId="19" applyNumberFormat="1" applyFont="1" applyFill="1" applyBorder="1" applyAlignment="1">
      <alignment horizontal="center" vertical="top"/>
      <protection/>
    </xf>
    <xf numFmtId="167" fontId="6" fillId="0" borderId="1" xfId="19" applyNumberFormat="1" applyFont="1" applyFill="1" applyBorder="1" applyAlignment="1" applyProtection="1">
      <alignment vertical="top"/>
      <protection locked="0"/>
    </xf>
    <xf numFmtId="167" fontId="6" fillId="0" borderId="1" xfId="0" applyNumberFormat="1" applyFont="1" applyBorder="1" applyAlignment="1">
      <alignment horizontal="left" vertical="top"/>
    </xf>
    <xf numFmtId="14" fontId="6" fillId="0" borderId="1" xfId="19" applyNumberFormat="1" applyFont="1" applyFill="1" applyBorder="1" applyAlignment="1" applyProtection="1">
      <alignment vertical="top"/>
      <protection locked="0"/>
    </xf>
    <xf numFmtId="168" fontId="6" fillId="0" borderId="1" xfId="0" applyNumberFormat="1" applyFont="1" applyFill="1" applyBorder="1" applyAlignment="1">
      <alignment vertical="top"/>
    </xf>
    <xf numFmtId="167" fontId="0" fillId="0" borderId="1" xfId="19" applyNumberFormat="1" applyFont="1" applyFill="1" applyBorder="1" applyAlignment="1" applyProtection="1">
      <alignment vertical="top"/>
      <protection locked="0"/>
    </xf>
    <xf numFmtId="167" fontId="6" fillId="0" borderId="1" xfId="19" applyNumberFormat="1" applyFont="1" applyFill="1" applyBorder="1" applyAlignment="1" applyProtection="1">
      <alignment horizontal="center" vertical="top"/>
      <protection locked="0"/>
    </xf>
    <xf numFmtId="167" fontId="6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>
      <alignment horizontal="center" vertical="top"/>
    </xf>
    <xf numFmtId="167" fontId="6" fillId="0" borderId="1" xfId="19" applyNumberFormat="1" applyFont="1" applyFill="1" applyBorder="1" applyAlignment="1">
      <alignment horizontal="center" vertical="top"/>
      <protection/>
    </xf>
    <xf numFmtId="16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/>
    </xf>
    <xf numFmtId="167" fontId="6" fillId="3" borderId="1" xfId="19" applyNumberFormat="1" applyFont="1" applyFill="1" applyBorder="1" applyAlignment="1" applyProtection="1">
      <alignment horizontal="center" vertical="top"/>
      <protection locked="0"/>
    </xf>
    <xf numFmtId="167" fontId="6" fillId="0" borderId="1" xfId="19" applyNumberFormat="1" applyFont="1" applyBorder="1" applyAlignment="1" applyProtection="1">
      <alignment vertical="top"/>
      <protection locked="0"/>
    </xf>
    <xf numFmtId="14" fontId="6" fillId="0" borderId="1" xfId="19" applyNumberFormat="1" applyFont="1" applyBorder="1" applyAlignment="1" applyProtection="1">
      <alignment vertical="top"/>
      <protection locked="0"/>
    </xf>
    <xf numFmtId="167" fontId="0" fillId="0" borderId="1" xfId="19" applyNumberFormat="1" applyFont="1" applyBorder="1" applyAlignment="1" applyProtection="1">
      <alignment vertical="top"/>
      <protection locked="0"/>
    </xf>
    <xf numFmtId="0" fontId="6" fillId="0" borderId="1" xfId="0" applyFont="1" applyBorder="1" applyAlignment="1">
      <alignment/>
    </xf>
    <xf numFmtId="2" fontId="6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2" borderId="0" xfId="19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6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99CC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75" zoomScaleNormal="75" workbookViewId="0" topLeftCell="A1">
      <selection activeCell="N26" sqref="N26"/>
    </sheetView>
  </sheetViews>
  <sheetFormatPr defaultColWidth="9.140625" defaultRowHeight="12.75"/>
  <cols>
    <col min="1" max="1" width="3.57421875" style="56" customWidth="1"/>
    <col min="2" max="2" width="5.421875" style="58" customWidth="1"/>
    <col min="3" max="3" width="6.28125" style="58" bestFit="1" customWidth="1"/>
    <col min="4" max="4" width="9.57421875" style="58" customWidth="1"/>
    <col min="5" max="5" width="4.28125" style="59" customWidth="1"/>
    <col min="6" max="6" width="17.7109375" style="55" bestFit="1" customWidth="1"/>
    <col min="7" max="7" width="6.421875" style="57" customWidth="1"/>
    <col min="8" max="8" width="6.7109375" style="57" customWidth="1"/>
    <col min="9" max="9" width="6.421875" style="57" customWidth="1"/>
    <col min="10" max="10" width="7.140625" style="8" customWidth="1"/>
    <col min="11" max="13" width="6.57421875" style="57" customWidth="1"/>
    <col min="14" max="14" width="8.00390625" style="57" customWidth="1"/>
    <col min="15" max="15" width="5.8515625" style="57" customWidth="1"/>
    <col min="16" max="16" width="6.57421875" style="8" customWidth="1"/>
    <col min="17" max="17" width="6.7109375" style="8" customWidth="1"/>
    <col min="18" max="18" width="6.421875" style="8" customWidth="1"/>
    <col min="19" max="19" width="7.8515625" style="8" customWidth="1"/>
    <col min="20" max="20" width="8.57421875" style="7" customWidth="1"/>
    <col min="21" max="21" width="4.28125" style="8" customWidth="1"/>
    <col min="22" max="22" width="7.140625" style="8" customWidth="1"/>
    <col min="23" max="23" width="4.8515625" style="8" customWidth="1"/>
    <col min="24" max="24" width="5.8515625" style="8" customWidth="1"/>
    <col min="25" max="25" width="4.7109375" style="8" customWidth="1"/>
    <col min="26" max="26" width="6.421875" style="8" customWidth="1"/>
    <col min="27" max="16384" width="9.140625" style="9" customWidth="1"/>
  </cols>
  <sheetData>
    <row r="1" spans="1:26" ht="15.75" customHeight="1">
      <c r="A1" s="2"/>
      <c r="B1" s="3"/>
      <c r="C1" s="4"/>
      <c r="D1" s="3"/>
      <c r="E1" s="5"/>
      <c r="F1" s="1"/>
      <c r="G1" s="60" t="s">
        <v>0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"/>
      <c r="Z1" s="6"/>
    </row>
    <row r="2" spans="1:24" ht="12.75" customHeight="1">
      <c r="A2" s="11"/>
      <c r="B2" s="12"/>
      <c r="C2" s="12"/>
      <c r="D2" s="12"/>
      <c r="E2" s="13"/>
      <c r="F2" s="1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6" ht="16.5" customHeight="1">
      <c r="A3" s="11"/>
      <c r="B3" s="12"/>
      <c r="C3" s="12"/>
      <c r="D3" s="12"/>
      <c r="E3" s="13"/>
      <c r="F3" s="1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14"/>
      <c r="Z3" s="14"/>
    </row>
    <row r="4" spans="1:26" ht="20.25" customHeight="1">
      <c r="A4" s="11"/>
      <c r="B4" s="12"/>
      <c r="C4" s="12"/>
      <c r="D4" s="12"/>
      <c r="E4" s="13"/>
      <c r="F4" s="10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14"/>
      <c r="Z4" s="14"/>
    </row>
    <row r="5" spans="1:26" s="24" customFormat="1" ht="12.75">
      <c r="A5" s="16"/>
      <c r="B5" s="17"/>
      <c r="C5" s="17"/>
      <c r="D5" s="17"/>
      <c r="E5" s="18"/>
      <c r="F5" s="15"/>
      <c r="G5" s="19" t="s">
        <v>1</v>
      </c>
      <c r="H5" s="19"/>
      <c r="I5" s="19"/>
      <c r="J5" s="20"/>
      <c r="K5" s="19" t="s">
        <v>2</v>
      </c>
      <c r="L5" s="19"/>
      <c r="M5" s="19"/>
      <c r="N5" s="19"/>
      <c r="O5" s="21"/>
      <c r="P5" s="20" t="s">
        <v>3</v>
      </c>
      <c r="Q5" s="20"/>
      <c r="R5" s="20"/>
      <c r="S5" s="20"/>
      <c r="T5" s="22"/>
      <c r="U5" s="23"/>
      <c r="V5" s="23"/>
      <c r="W5" s="23"/>
      <c r="X5" s="23"/>
      <c r="Y5" s="23"/>
      <c r="Z5" s="23"/>
    </row>
    <row r="6" spans="1:26" s="34" customFormat="1" ht="12.75" customHeight="1">
      <c r="A6" s="26" t="s">
        <v>4</v>
      </c>
      <c r="B6" s="25" t="s">
        <v>5</v>
      </c>
      <c r="C6" s="27" t="s">
        <v>6</v>
      </c>
      <c r="D6" s="28" t="s">
        <v>7</v>
      </c>
      <c r="E6" s="27" t="s">
        <v>8</v>
      </c>
      <c r="F6" s="25" t="s">
        <v>9</v>
      </c>
      <c r="G6" s="29" t="s">
        <v>10</v>
      </c>
      <c r="H6" s="30" t="s">
        <v>11</v>
      </c>
      <c r="I6" s="30" t="s">
        <v>12</v>
      </c>
      <c r="J6" s="27"/>
      <c r="K6" s="30" t="s">
        <v>10</v>
      </c>
      <c r="L6" s="30" t="s">
        <v>11</v>
      </c>
      <c r="M6" s="30" t="s">
        <v>12</v>
      </c>
      <c r="N6" s="30"/>
      <c r="O6" s="31" t="s">
        <v>14</v>
      </c>
      <c r="P6" s="30" t="s">
        <v>10</v>
      </c>
      <c r="Q6" s="30" t="s">
        <v>11</v>
      </c>
      <c r="R6" s="30" t="s">
        <v>12</v>
      </c>
      <c r="S6" s="30"/>
      <c r="T6" s="32" t="s">
        <v>15</v>
      </c>
      <c r="U6" s="30" t="s">
        <v>16</v>
      </c>
      <c r="V6" s="30" t="s">
        <v>13</v>
      </c>
      <c r="W6" s="30" t="s">
        <v>17</v>
      </c>
      <c r="X6" s="33" t="s">
        <v>18</v>
      </c>
      <c r="Y6" s="33" t="s">
        <v>19</v>
      </c>
      <c r="Z6" s="33" t="s">
        <v>20</v>
      </c>
    </row>
    <row r="7" spans="1:26" s="48" customFormat="1" ht="12.75">
      <c r="A7" s="35">
        <v>2</v>
      </c>
      <c r="B7" s="36">
        <v>63.8</v>
      </c>
      <c r="C7" s="37">
        <v>67.5</v>
      </c>
      <c r="D7" s="38">
        <v>28491</v>
      </c>
      <c r="E7" s="39" t="str">
        <f ca="1">IF((YEAR(NOW())-YEAR(D7))&gt;59,"S3",IF((YEAR(NOW())-YEAR(D7))&gt;49,"S2",IF((YEAR(NOW())-YEAR(D7))&gt;39,"S1",IF((YEAR(NOW())-YEAR(D7))&gt;23,"V",IF((YEAR(NOW())-YEAR(D7))&gt;18,"Ju","Ja")))))</f>
        <v>V</v>
      </c>
      <c r="F7" s="40" t="s">
        <v>22</v>
      </c>
      <c r="G7" s="49">
        <v>130</v>
      </c>
      <c r="H7" s="41">
        <v>145</v>
      </c>
      <c r="I7" s="41">
        <v>150</v>
      </c>
      <c r="J7" s="42">
        <f>MAX(G7:I7)</f>
        <v>150</v>
      </c>
      <c r="K7" s="41">
        <v>97.5</v>
      </c>
      <c r="L7" s="41">
        <v>100</v>
      </c>
      <c r="M7" s="41">
        <v>-102.5</v>
      </c>
      <c r="N7" s="41">
        <f>MAX(K7:M7)</f>
        <v>100</v>
      </c>
      <c r="O7" s="44">
        <f>IF(J7&lt;=0,"0",IF(N7&lt;=0,"0",MAX(K7:M7)+J7))</f>
        <v>250</v>
      </c>
      <c r="P7" s="41">
        <v>160</v>
      </c>
      <c r="Q7" s="41">
        <v>-170</v>
      </c>
      <c r="R7" s="41">
        <v>170</v>
      </c>
      <c r="S7" s="41">
        <f>IF(O7=0,"0",MAX(P7:R7))</f>
        <v>170</v>
      </c>
      <c r="T7" s="45">
        <f>IF(J7&lt;=0,"0",IF(N7&lt;=0,"0",IF(S7=0,"0",S7+O7)))</f>
        <v>420</v>
      </c>
      <c r="U7" s="43">
        <v>1</v>
      </c>
      <c r="V7" s="47">
        <f>(MAX(P7:R7)+O7)*500/(-216.0475144+16.2606339*B7+(-0.002388645)*B7^2+(-0.00113732)*B7^3+0.00000701863*B7^4+(-0.00000001291)*B7^5)</f>
        <v>339.2874998505946</v>
      </c>
      <c r="W7" s="43">
        <v>8</v>
      </c>
      <c r="X7" s="46"/>
      <c r="Y7" s="46"/>
      <c r="Z7" s="46"/>
    </row>
    <row r="8" spans="1:26" s="48" customFormat="1" ht="12.75">
      <c r="A8" s="35">
        <v>1</v>
      </c>
      <c r="B8" s="36">
        <v>61.4</v>
      </c>
      <c r="C8" s="37">
        <v>67.5</v>
      </c>
      <c r="D8" s="38">
        <v>31413</v>
      </c>
      <c r="E8" s="39" t="str">
        <f ca="1">IF((YEAR(NOW())-YEAR(D8))&gt;59,"S3",IF((YEAR(NOW())-YEAR(D8))&gt;49,"S2",IF((YEAR(NOW())-YEAR(D8))&gt;39,"S1",IF((YEAR(NOW())-YEAR(D8))&gt;23,"V",IF((YEAR(NOW())-YEAR(D8))&gt;18,"Ju","Ja")))))</f>
        <v>Ju</v>
      </c>
      <c r="F8" s="40" t="s">
        <v>21</v>
      </c>
      <c r="G8" s="41">
        <v>140</v>
      </c>
      <c r="H8" s="41">
        <v>-145</v>
      </c>
      <c r="I8" s="41">
        <v>-145</v>
      </c>
      <c r="J8" s="42">
        <f>MAX(G8:I8)</f>
        <v>140</v>
      </c>
      <c r="K8" s="41">
        <v>80</v>
      </c>
      <c r="L8" s="41">
        <v>85</v>
      </c>
      <c r="M8" s="41">
        <v>-90</v>
      </c>
      <c r="N8" s="41">
        <f>MAX(K8:M8)</f>
        <v>85</v>
      </c>
      <c r="O8" s="44">
        <f>IF(J8&lt;=0,"0",IF(N8&lt;=0,"0",MAX(K8:M8)+J8))</f>
        <v>225</v>
      </c>
      <c r="P8" s="41">
        <v>175</v>
      </c>
      <c r="Q8" s="41">
        <v>-185</v>
      </c>
      <c r="R8" s="41">
        <v>-185</v>
      </c>
      <c r="S8" s="41">
        <f>IF(O8=0,"0",MAX(P8:R8))</f>
        <v>175</v>
      </c>
      <c r="T8" s="45">
        <f>IF(J8&lt;=0,"0",IF(N8&lt;=0,"0",IF(S8=0,"0",S8+O8)))</f>
        <v>400</v>
      </c>
      <c r="U8" s="43">
        <v>2</v>
      </c>
      <c r="V8" s="47">
        <f>(MAX(P8:R8)+O8)*500/(-216.0475144+16.2606339*B8+(-0.002388645)*B8^2+(-0.00113732)*B8^3+0.00000701863*B8^4+(-0.00000001291)*B8^5)</f>
        <v>334.12657345943313</v>
      </c>
      <c r="W8" s="43">
        <v>10</v>
      </c>
      <c r="X8" s="46"/>
      <c r="Y8" s="46"/>
      <c r="Z8" s="46"/>
    </row>
    <row r="9" spans="1:26" s="53" customFormat="1" ht="12.75">
      <c r="A9" s="35">
        <v>5</v>
      </c>
      <c r="B9" s="50">
        <v>75</v>
      </c>
      <c r="C9" s="37">
        <v>75</v>
      </c>
      <c r="D9" s="51">
        <v>26299</v>
      </c>
      <c r="E9" s="39" t="str">
        <f ca="1">IF((YEAR(NOW())-YEAR(D9))&gt;59,"S3",IF((YEAR(NOW())-YEAR(D9))&gt;49,"S2",IF((YEAR(NOW())-YEAR(D9))&gt;39,"S1",IF((YEAR(NOW())-YEAR(D9))&gt;23,"V",IF((YEAR(NOW())-YEAR(D9))&gt;18,"Ju","Ja")))))</f>
        <v>V</v>
      </c>
      <c r="F9" s="52" t="s">
        <v>25</v>
      </c>
      <c r="G9" s="41">
        <v>160</v>
      </c>
      <c r="H9" s="41">
        <v>170</v>
      </c>
      <c r="I9" s="41">
        <v>180</v>
      </c>
      <c r="J9" s="42">
        <f>MAX(G9:I9)</f>
        <v>180</v>
      </c>
      <c r="K9" s="41">
        <v>130</v>
      </c>
      <c r="L9" s="41">
        <v>135</v>
      </c>
      <c r="M9" s="41">
        <v>137.5</v>
      </c>
      <c r="N9" s="41">
        <f>MAX(K9:M9)</f>
        <v>137.5</v>
      </c>
      <c r="O9" s="44">
        <f>IF(J9&lt;=0,"0",IF(N9&lt;=0,"0",MAX(K9:M9)+J9))</f>
        <v>317.5</v>
      </c>
      <c r="P9" s="41">
        <v>200</v>
      </c>
      <c r="Q9" s="41">
        <v>210</v>
      </c>
      <c r="R9" s="41">
        <v>215</v>
      </c>
      <c r="S9" s="41">
        <f>IF(O9=0,"0",MAX(P9:R9))</f>
        <v>215</v>
      </c>
      <c r="T9" s="45">
        <f>IF(J9&lt;=0,"0",IF(N9&lt;=0,"0",IF(S9=0,"0",S9+O9)))</f>
        <v>532.5</v>
      </c>
      <c r="U9" s="43">
        <v>1</v>
      </c>
      <c r="V9" s="47">
        <f>(MAX(P9:R9)+O9)*500/(-216.0475144+16.2606339*B9+(-0.002388645)*B9^2+(-0.00113732)*B9^3+0.00000701863*B9^4+(-0.00000001291)*B9^5)</f>
        <v>379.43845208045855</v>
      </c>
      <c r="W9" s="43">
        <v>4</v>
      </c>
      <c r="X9" s="46"/>
      <c r="Y9" s="46"/>
      <c r="Z9" s="46"/>
    </row>
    <row r="10" spans="1:26" s="53" customFormat="1" ht="12.75">
      <c r="A10" s="35">
        <v>4</v>
      </c>
      <c r="B10" s="50">
        <v>74.2</v>
      </c>
      <c r="C10" s="37">
        <v>75</v>
      </c>
      <c r="D10" s="51">
        <v>29221</v>
      </c>
      <c r="E10" s="39" t="str">
        <f ca="1">IF((YEAR(NOW())-YEAR(D10))&gt;59,"S3",IF((YEAR(NOW())-YEAR(D10))&gt;49,"S2",IF((YEAR(NOW())-YEAR(D10))&gt;39,"S1",IF((YEAR(NOW())-YEAR(D10))&gt;23,"V",IF((YEAR(NOW())-YEAR(D10))&gt;18,"Ju","Ja")))))</f>
        <v>V</v>
      </c>
      <c r="F10" s="52" t="s">
        <v>24</v>
      </c>
      <c r="G10" s="41">
        <v>150</v>
      </c>
      <c r="H10" s="41">
        <v>160</v>
      </c>
      <c r="I10" s="41">
        <v>167.5</v>
      </c>
      <c r="J10" s="42">
        <f>MAX(G10:I10)</f>
        <v>167.5</v>
      </c>
      <c r="K10" s="41">
        <v>140</v>
      </c>
      <c r="L10" s="41">
        <v>145</v>
      </c>
      <c r="M10" s="41">
        <v>-147.5</v>
      </c>
      <c r="N10" s="41">
        <f>MAX(K10:M10)</f>
        <v>145</v>
      </c>
      <c r="O10" s="44">
        <f>IF(J10&lt;=0,"0",IF(N10&lt;=0,"0",MAX(K10:M10)+J10))</f>
        <v>312.5</v>
      </c>
      <c r="P10" s="41">
        <v>180</v>
      </c>
      <c r="Q10" s="41">
        <v>195</v>
      </c>
      <c r="R10" s="41">
        <v>205</v>
      </c>
      <c r="S10" s="41">
        <f>IF(O10=0,"0",MAX(P10:R10))</f>
        <v>205</v>
      </c>
      <c r="T10" s="45">
        <f>IF(J10&lt;=0,"0",IF(N10&lt;=0,"0",IF(S10=0,"0",S10+O10)))</f>
        <v>517.5</v>
      </c>
      <c r="U10" s="43">
        <v>2</v>
      </c>
      <c r="V10" s="47">
        <f>(MAX(P10:R10)+O10)*500/(-216.0475144+16.2606339*B10+(-0.002388645)*B10^2+(-0.00113732)*B10^3+0.00000701863*B10^4+(-0.00000001291)*B10^5)</f>
        <v>371.5340339165917</v>
      </c>
      <c r="W10" s="43">
        <v>5</v>
      </c>
      <c r="X10" s="46">
        <v>171</v>
      </c>
      <c r="Y10" s="46"/>
      <c r="Z10" s="46"/>
    </row>
    <row r="11" spans="1:26" s="53" customFormat="1" ht="12.75">
      <c r="A11" s="35">
        <v>3</v>
      </c>
      <c r="B11" s="50">
        <v>73.9</v>
      </c>
      <c r="C11" s="37">
        <v>75</v>
      </c>
      <c r="D11" s="51">
        <v>31048</v>
      </c>
      <c r="E11" s="39" t="str">
        <f ca="1">IF((YEAR(NOW())-YEAR(D11))&gt;59,"S3",IF((YEAR(NOW())-YEAR(D11))&gt;49,"S2",IF((YEAR(NOW())-YEAR(D11))&gt;39,"S1",IF((YEAR(NOW())-YEAR(D11))&gt;23,"V",IF((YEAR(NOW())-YEAR(D11))&gt;18,"Ju","Ja")))))</f>
        <v>Ju</v>
      </c>
      <c r="F11" s="52" t="s">
        <v>23</v>
      </c>
      <c r="G11" s="41">
        <v>170</v>
      </c>
      <c r="H11" s="41">
        <v>175</v>
      </c>
      <c r="I11" s="41">
        <v>180</v>
      </c>
      <c r="J11" s="42">
        <f>MAX(G11:I11)</f>
        <v>180</v>
      </c>
      <c r="K11" s="41">
        <v>115</v>
      </c>
      <c r="L11" s="41">
        <v>120</v>
      </c>
      <c r="M11" s="41">
        <v>-125</v>
      </c>
      <c r="N11" s="41">
        <f>MAX(K11:M11)</f>
        <v>120</v>
      </c>
      <c r="O11" s="44">
        <f>IF(J11&lt;=0,"0",IF(N11&lt;=0,"0",MAX(K11:M11)+J11))</f>
        <v>300</v>
      </c>
      <c r="P11" s="41">
        <v>180</v>
      </c>
      <c r="Q11" s="41">
        <v>185</v>
      </c>
      <c r="R11" s="41">
        <v>190</v>
      </c>
      <c r="S11" s="41">
        <f>IF(O11=0,"0",MAX(P11:R11))</f>
        <v>190</v>
      </c>
      <c r="T11" s="45">
        <f>IF(J11&lt;=0,"0",IF(N11&lt;=0,"0",IF(S11=0,"0",S11+O11)))</f>
        <v>490</v>
      </c>
      <c r="U11" s="43">
        <v>3</v>
      </c>
      <c r="V11" s="47">
        <f>(MAX(P11:R11)+O11)*500/(-216.0475144+16.2606339*B11+(-0.002388645)*B11^2+(-0.00113732)*B11^3+0.00000701863*B11^4+(-0.00000001291)*B11^5)</f>
        <v>352.8022837972236</v>
      </c>
      <c r="W11" s="43">
        <v>7</v>
      </c>
      <c r="X11" s="46"/>
      <c r="Y11" s="46"/>
      <c r="Z11" s="46"/>
    </row>
    <row r="12" spans="1:26" s="53" customFormat="1" ht="12.75">
      <c r="A12" s="35">
        <v>9</v>
      </c>
      <c r="B12" s="50">
        <v>82.5</v>
      </c>
      <c r="C12" s="37">
        <v>82.5</v>
      </c>
      <c r="D12" s="51">
        <v>28856</v>
      </c>
      <c r="E12" s="39" t="str">
        <f ca="1">IF((YEAR(NOW())-YEAR(D12))&gt;59,"S3",IF((YEAR(NOW())-YEAR(D12))&gt;49,"S2",IF((YEAR(NOW())-YEAR(D12))&gt;39,"S1",IF((YEAR(NOW())-YEAR(D12))&gt;23,"V",IF((YEAR(NOW())-YEAR(D12))&gt;18,"Ju","Ja")))))</f>
        <v>V</v>
      </c>
      <c r="F12" s="52" t="s">
        <v>29</v>
      </c>
      <c r="G12" s="41">
        <v>185</v>
      </c>
      <c r="H12" s="41">
        <v>195</v>
      </c>
      <c r="I12" s="41">
        <v>-205</v>
      </c>
      <c r="J12" s="42">
        <f>MAX(G12:I12)</f>
        <v>195</v>
      </c>
      <c r="K12" s="41">
        <v>100</v>
      </c>
      <c r="L12" s="41">
        <v>105</v>
      </c>
      <c r="M12" s="41">
        <v>110</v>
      </c>
      <c r="N12" s="41">
        <f>MAX(K12:M12)</f>
        <v>110</v>
      </c>
      <c r="O12" s="44">
        <f>IF(J12&lt;=0,"0",IF(N12&lt;=0,"0",MAX(K12:M12)+J12))</f>
        <v>305</v>
      </c>
      <c r="P12" s="41">
        <v>180</v>
      </c>
      <c r="Q12" s="41">
        <v>190</v>
      </c>
      <c r="R12" s="41">
        <v>195</v>
      </c>
      <c r="S12" s="41">
        <f>IF(O12=0,"0",MAX(P12:R12))</f>
        <v>195</v>
      </c>
      <c r="T12" s="45">
        <f>IF(J12&lt;=0,"0",IF(N12&lt;=0,"0",IF(S12=0,"0",S12+O12)))</f>
        <v>500</v>
      </c>
      <c r="U12" s="43">
        <v>1</v>
      </c>
      <c r="V12" s="47">
        <f>(MAX(P12:R12)+O12)*500/(-216.0475144+16.2606339*B12+(-0.002388645)*B12^2+(-0.00113732)*B12^3+0.00000701863*B12^4+(-0.00000001291)*B12^5)</f>
        <v>334.9532635010303</v>
      </c>
      <c r="W12" s="43">
        <v>9</v>
      </c>
      <c r="X12" s="46"/>
      <c r="Y12" s="46"/>
      <c r="Z12" s="46"/>
    </row>
    <row r="13" spans="1:26" s="53" customFormat="1" ht="12.75">
      <c r="A13" s="35">
        <v>7</v>
      </c>
      <c r="B13" s="50">
        <v>79.6</v>
      </c>
      <c r="C13" s="37">
        <v>82.5</v>
      </c>
      <c r="D13" s="51">
        <v>31048</v>
      </c>
      <c r="E13" s="39" t="str">
        <f ca="1">IF((YEAR(NOW())-YEAR(D13))&gt;59,"S3",IF((YEAR(NOW())-YEAR(D13))&gt;49,"S2",IF((YEAR(NOW())-YEAR(D13))&gt;39,"S1",IF((YEAR(NOW())-YEAR(D13))&gt;23,"V",IF((YEAR(NOW())-YEAR(D13))&gt;18,"Ju","Ja")))))</f>
        <v>Ju</v>
      </c>
      <c r="F13" s="52" t="s">
        <v>27</v>
      </c>
      <c r="G13" s="41">
        <v>160</v>
      </c>
      <c r="H13" s="41">
        <v>175</v>
      </c>
      <c r="I13" s="41">
        <v>185</v>
      </c>
      <c r="J13" s="42">
        <f>MAX(G13:I13)</f>
        <v>185</v>
      </c>
      <c r="K13" s="41">
        <v>85</v>
      </c>
      <c r="L13" s="41">
        <v>90</v>
      </c>
      <c r="M13" s="41">
        <v>95</v>
      </c>
      <c r="N13" s="41">
        <f>MAX(K13:M13)</f>
        <v>95</v>
      </c>
      <c r="O13" s="44">
        <f>IF(J13&lt;=0,"0",IF(N13&lt;=0,"0",MAX(K13:M13)+J13))</f>
        <v>280</v>
      </c>
      <c r="P13" s="41">
        <v>170</v>
      </c>
      <c r="Q13" s="41">
        <v>180</v>
      </c>
      <c r="R13" s="41">
        <v>190</v>
      </c>
      <c r="S13" s="41">
        <f>IF(O13&lt;0,"0",MAX(P13:R13))</f>
        <v>190</v>
      </c>
      <c r="T13" s="54">
        <f>IF(J13&lt;=0,"0",IF(N13&lt;=0,"0",IF(S13=0,"0",S13+O13)))</f>
        <v>470</v>
      </c>
      <c r="U13" s="43">
        <v>2</v>
      </c>
      <c r="V13" s="47">
        <f>(MAX(P13:R13)+O13)*500/(-216.0475144+16.2606339*B13+(-0.002388645)*B13^2+(-0.00113732)*B13^3+0.00000701863*B13^4+(-0.00000001291)*B13^5)</f>
        <v>321.8881493051334</v>
      </c>
      <c r="W13" s="43">
        <v>12</v>
      </c>
      <c r="X13" s="46"/>
      <c r="Y13" s="46"/>
      <c r="Z13" s="46">
        <v>200</v>
      </c>
    </row>
    <row r="14" spans="1:26" s="53" customFormat="1" ht="12.75">
      <c r="A14" s="35">
        <v>8</v>
      </c>
      <c r="B14" s="50">
        <v>81</v>
      </c>
      <c r="C14" s="37">
        <v>82.5</v>
      </c>
      <c r="D14" s="51">
        <v>30682</v>
      </c>
      <c r="E14" s="39" t="str">
        <f ca="1">IF((YEAR(NOW())-YEAR(D14))&gt;59,"S3",IF((YEAR(NOW())-YEAR(D14))&gt;49,"S2",IF((YEAR(NOW())-YEAR(D14))&gt;39,"S1",IF((YEAR(NOW())-YEAR(D14))&gt;23,"V",IF((YEAR(NOW())-YEAR(D14))&gt;18,"Ju","Ja")))))</f>
        <v>Ju</v>
      </c>
      <c r="F14" s="52" t="s">
        <v>28</v>
      </c>
      <c r="G14" s="41">
        <v>150</v>
      </c>
      <c r="H14" s="41">
        <v>160</v>
      </c>
      <c r="I14" s="41">
        <v>-170</v>
      </c>
      <c r="J14" s="42">
        <f>MAX(G14:I14)</f>
        <v>160</v>
      </c>
      <c r="K14" s="41">
        <v>90</v>
      </c>
      <c r="L14" s="41">
        <v>95</v>
      </c>
      <c r="M14" s="41">
        <v>100</v>
      </c>
      <c r="N14" s="41">
        <f>MAX(K14:M14)</f>
        <v>100</v>
      </c>
      <c r="O14" s="44">
        <f>IF(J14&lt;=0,"0",IF(N14&lt;=0,"0",MAX(K14:M14)+J14))</f>
        <v>260</v>
      </c>
      <c r="P14" s="41">
        <v>200</v>
      </c>
      <c r="Q14" s="41">
        <v>-205</v>
      </c>
      <c r="R14" s="41"/>
      <c r="S14" s="41">
        <f>IF(O14&lt;0,"0",MAX(P14:R14))</f>
        <v>200</v>
      </c>
      <c r="T14" s="54">
        <f>IF(J14&lt;=0,"0",IF(N14&lt;=0,"0",IF(S14=0,"0",S14+O14)))</f>
        <v>460</v>
      </c>
      <c r="U14" s="43">
        <v>3</v>
      </c>
      <c r="V14" s="47">
        <f>(MAX(P14:R14)+O14)*500/(-216.0475144+16.2606339*B14+(-0.002388645)*B14^2+(-0.00113732)*B14^3+0.00000701863*B14^4+(-0.00000001291)*B14^5)</f>
        <v>311.6159276908559</v>
      </c>
      <c r="W14" s="43">
        <v>14</v>
      </c>
      <c r="X14" s="46"/>
      <c r="Y14" s="46"/>
      <c r="Z14" s="46"/>
    </row>
    <row r="15" spans="1:26" s="48" customFormat="1" ht="12.75">
      <c r="A15" s="35">
        <v>6</v>
      </c>
      <c r="B15" s="36">
        <v>75.5</v>
      </c>
      <c r="C15" s="37">
        <v>82.5</v>
      </c>
      <c r="D15" s="38">
        <v>29587</v>
      </c>
      <c r="E15" s="39" t="str">
        <f ca="1">IF((YEAR(NOW())-YEAR(D15))&gt;59,"S3",IF((YEAR(NOW())-YEAR(D15))&gt;49,"S2",IF((YEAR(NOW())-YEAR(D15))&gt;39,"S1",IF((YEAR(NOW())-YEAR(D15))&gt;23,"V",IF((YEAR(NOW())-YEAR(D15))&gt;18,"Ju","Ja")))))</f>
        <v>V</v>
      </c>
      <c r="F15" s="40" t="s">
        <v>26</v>
      </c>
      <c r="G15" s="41">
        <v>160</v>
      </c>
      <c r="H15" s="41">
        <v>-170</v>
      </c>
      <c r="I15" s="41">
        <v>-170</v>
      </c>
      <c r="J15" s="42">
        <f>MAX(G15:I15)</f>
        <v>160</v>
      </c>
      <c r="K15" s="41">
        <v>90</v>
      </c>
      <c r="L15" s="41">
        <v>97.5</v>
      </c>
      <c r="M15" s="41">
        <v>100</v>
      </c>
      <c r="N15" s="41">
        <f>MAX(K15:M15)</f>
        <v>100</v>
      </c>
      <c r="O15" s="44">
        <f>IF(J15&lt;=0,"0",IF(N15&lt;=0,"0",MAX(K15:M15)+J15))</f>
        <v>260</v>
      </c>
      <c r="P15" s="41">
        <v>190</v>
      </c>
      <c r="Q15" s="41">
        <v>197.5</v>
      </c>
      <c r="R15" s="41">
        <v>-200</v>
      </c>
      <c r="S15" s="41">
        <f>IF(O15=0,"0",MAX(P15:R15))</f>
        <v>197.5</v>
      </c>
      <c r="T15" s="45">
        <f>IF(J15&lt;=0,"0",IF(N15&lt;=0,"0",IF(S15=0,"0",S15+O15)))</f>
        <v>457.5</v>
      </c>
      <c r="U15" s="43">
        <v>4</v>
      </c>
      <c r="V15" s="47">
        <f>(MAX(P15:R15)+O15)*500/(-216.0475144+16.2606339*B15+(-0.002388645)*B15^2+(-0.00113732)*B15^3+0.00000701863*B15^4+(-0.00000001291)*B15^5)</f>
        <v>324.49952644649477</v>
      </c>
      <c r="W15" s="43">
        <v>11</v>
      </c>
      <c r="X15" s="46"/>
      <c r="Y15" s="46"/>
      <c r="Z15" s="46">
        <v>-202.5</v>
      </c>
    </row>
    <row r="16" spans="1:26" s="53" customFormat="1" ht="12.75">
      <c r="A16" s="35">
        <v>12</v>
      </c>
      <c r="B16" s="50">
        <v>88.4</v>
      </c>
      <c r="C16" s="37">
        <v>90</v>
      </c>
      <c r="D16" s="51">
        <v>25934</v>
      </c>
      <c r="E16" s="39" t="str">
        <f ca="1">IF((YEAR(NOW())-YEAR(D16))&gt;59,"S3",IF((YEAR(NOW())-YEAR(D16))&gt;49,"S2",IF((YEAR(NOW())-YEAR(D16))&gt;39,"S1",IF((YEAR(NOW())-YEAR(D16))&gt;23,"V",IF((YEAR(NOW())-YEAR(D16))&gt;18,"Ju","Ja")))))</f>
        <v>V</v>
      </c>
      <c r="F16" s="52" t="s">
        <v>32</v>
      </c>
      <c r="G16" s="41">
        <v>205</v>
      </c>
      <c r="H16" s="41">
        <v>215</v>
      </c>
      <c r="I16" s="41">
        <v>-225</v>
      </c>
      <c r="J16" s="42">
        <f>MAX(G16:I16)</f>
        <v>215</v>
      </c>
      <c r="K16" s="41">
        <v>140</v>
      </c>
      <c r="L16" s="41">
        <v>150</v>
      </c>
      <c r="M16" s="41">
        <v>155</v>
      </c>
      <c r="N16" s="41">
        <f>MAX(K16:M16)</f>
        <v>155</v>
      </c>
      <c r="O16" s="44">
        <f>IF(J16&lt;=0,"0",IF(N16&lt;=0,"0",MAX(K16:M16)+J16))</f>
        <v>370</v>
      </c>
      <c r="P16" s="41">
        <v>235</v>
      </c>
      <c r="Q16" s="41">
        <v>242.5</v>
      </c>
      <c r="R16" s="41">
        <v>-250</v>
      </c>
      <c r="S16" s="41">
        <f>IF(O16&lt;0,"0",MAX(P16:R16))</f>
        <v>242.5</v>
      </c>
      <c r="T16" s="54">
        <f>IF(J16&lt;=0,"0",IF(N16&lt;=0,"0",IF(S16=0,"0",S16+O16)))</f>
        <v>612.5</v>
      </c>
      <c r="U16" s="43">
        <v>1</v>
      </c>
      <c r="V16" s="47">
        <f>(MAX(P16:R16)+O16)*500/(-216.0475144+16.2606339*B16+(-0.002388645)*B16^2+(-0.00113732)*B16^3+0.00000701863*B16^4+(-0.00000001291)*B16^5)</f>
        <v>394.66530891768997</v>
      </c>
      <c r="W16" s="43">
        <v>1</v>
      </c>
      <c r="X16" s="46"/>
      <c r="Y16" s="46"/>
      <c r="Z16" s="46"/>
    </row>
    <row r="17" spans="1:26" s="53" customFormat="1" ht="12.75">
      <c r="A17" s="35">
        <v>13</v>
      </c>
      <c r="B17" s="50">
        <v>88.6</v>
      </c>
      <c r="C17" s="37">
        <v>90</v>
      </c>
      <c r="D17" s="51">
        <v>17899</v>
      </c>
      <c r="E17" s="39" t="str">
        <f ca="1">IF((YEAR(NOW())-YEAR(D17))&gt;59,"S3",IF((YEAR(NOW())-YEAR(D17))&gt;49,"S2",IF((YEAR(NOW())-YEAR(D17))&gt;39,"S1",IF((YEAR(NOW())-YEAR(D17))&gt;23,"V",IF((YEAR(NOW())-YEAR(D17))&gt;18,"Ju","Ja")))))</f>
        <v>S2</v>
      </c>
      <c r="F17" s="52" t="s">
        <v>33</v>
      </c>
      <c r="G17" s="41">
        <v>215</v>
      </c>
      <c r="H17" s="41">
        <v>220</v>
      </c>
      <c r="I17" s="41">
        <v>-225</v>
      </c>
      <c r="J17" s="42">
        <f>MAX(G17:I17)</f>
        <v>220</v>
      </c>
      <c r="K17" s="41">
        <v>130</v>
      </c>
      <c r="L17" s="41">
        <v>140</v>
      </c>
      <c r="M17" s="41">
        <v>145</v>
      </c>
      <c r="N17" s="41">
        <f>MAX(K17:M17)</f>
        <v>145</v>
      </c>
      <c r="O17" s="44">
        <f>IF(J17&lt;=0,"0",IF(N17&lt;=0,"0",MAX(K17:M17)+J17))</f>
        <v>365</v>
      </c>
      <c r="P17" s="41">
        <v>220</v>
      </c>
      <c r="Q17" s="41">
        <v>230</v>
      </c>
      <c r="R17" s="41">
        <v>235</v>
      </c>
      <c r="S17" s="41">
        <f>IF(O17&lt;0,"0",MAX(P17:R17))</f>
        <v>235</v>
      </c>
      <c r="T17" s="54">
        <f>IF(J17&lt;=0,"0",IF(N17&lt;=0,"0",IF(S17=0,"0",S17+O17)))</f>
        <v>600</v>
      </c>
      <c r="U17" s="43">
        <v>2</v>
      </c>
      <c r="V17" s="47">
        <f>(MAX(P17:R17)+O17)*500/(-216.0475144+16.2606339*B17+(-0.002388645)*B17^2+(-0.00113732)*B17^3+0.00000701863*B17^4+(-0.00000001291)*B17^5)</f>
        <v>386.1516249817533</v>
      </c>
      <c r="W17" s="43">
        <v>3</v>
      </c>
      <c r="X17" s="46"/>
      <c r="Y17" s="46"/>
      <c r="Z17" s="46"/>
    </row>
    <row r="18" spans="1:26" s="48" customFormat="1" ht="12.75">
      <c r="A18" s="35">
        <v>11</v>
      </c>
      <c r="B18" s="36">
        <v>85.5</v>
      </c>
      <c r="C18" s="37">
        <v>90</v>
      </c>
      <c r="D18" s="38">
        <v>15342</v>
      </c>
      <c r="E18" s="39" t="str">
        <f ca="1">IF((YEAR(NOW())-YEAR(D18))&gt;59,"S3",IF((YEAR(NOW())-YEAR(D18))&gt;49,"S2",IF((YEAR(NOW())-YEAR(D18))&gt;39,"S1",IF((YEAR(NOW())-YEAR(D18))&gt;23,"V",IF((YEAR(NOW())-YEAR(D18))&gt;18,"Ju","Ja")))))</f>
        <v>S3</v>
      </c>
      <c r="F18" s="40" t="s">
        <v>31</v>
      </c>
      <c r="G18" s="41">
        <v>190</v>
      </c>
      <c r="H18" s="41">
        <v>-200</v>
      </c>
      <c r="I18" s="41"/>
      <c r="J18" s="42">
        <f>MAX(G18:I18)</f>
        <v>190</v>
      </c>
      <c r="K18" s="41">
        <v>140</v>
      </c>
      <c r="L18" s="41">
        <v>150</v>
      </c>
      <c r="M18" s="41">
        <v>-155</v>
      </c>
      <c r="N18" s="41">
        <f>MAX(K18:M18)</f>
        <v>150</v>
      </c>
      <c r="O18" s="44">
        <f>IF(J18&lt;=0,"0",IF(N18&lt;=0,"0",MAX(K18:M18)+J18))</f>
        <v>340</v>
      </c>
      <c r="P18" s="41">
        <v>200</v>
      </c>
      <c r="Q18" s="41">
        <v>215</v>
      </c>
      <c r="R18" s="41"/>
      <c r="S18" s="41">
        <f>IF(O18=0,"0",MAX(P18:R18))</f>
        <v>215</v>
      </c>
      <c r="T18" s="45">
        <f>IF(J18&lt;=0,"0",IF(N18&lt;=0,"0",IF(S18=0,"0",S18+O18)))</f>
        <v>555</v>
      </c>
      <c r="U18" s="43">
        <v>3</v>
      </c>
      <c r="V18" s="47">
        <f>(MAX(P18:R18)+O18)*500/(-216.0475144+16.2606339*B18+(-0.002388645)*B18^2+(-0.00113732)*B18^3+0.00000701863*B18^4+(-0.00000001291)*B18^5)</f>
        <v>364.1699334395062</v>
      </c>
      <c r="W18" s="43">
        <v>6</v>
      </c>
      <c r="X18" s="46"/>
      <c r="Y18" s="46"/>
      <c r="Z18" s="46"/>
    </row>
    <row r="19" spans="1:26" s="53" customFormat="1" ht="12.75">
      <c r="A19" s="35">
        <v>10</v>
      </c>
      <c r="B19" s="50">
        <v>82.6</v>
      </c>
      <c r="C19" s="37">
        <v>90</v>
      </c>
      <c r="D19" s="51">
        <v>30682</v>
      </c>
      <c r="E19" s="39" t="str">
        <f ca="1">IF((YEAR(NOW())-YEAR(D19))&gt;59,"S3",IF((YEAR(NOW())-YEAR(D19))&gt;49,"S2",IF((YEAR(NOW())-YEAR(D19))&gt;39,"S1",IF((YEAR(NOW())-YEAR(D19))&gt;23,"V",IF((YEAR(NOW())-YEAR(D19))&gt;18,"Ju","Ja")))))</f>
        <v>Ju</v>
      </c>
      <c r="F19" s="52" t="s">
        <v>30</v>
      </c>
      <c r="G19" s="41">
        <v>150</v>
      </c>
      <c r="H19" s="41">
        <v>160</v>
      </c>
      <c r="I19" s="41">
        <v>170</v>
      </c>
      <c r="J19" s="42">
        <f>MAX(G19:I19)</f>
        <v>170</v>
      </c>
      <c r="K19" s="41">
        <v>95</v>
      </c>
      <c r="L19" s="41">
        <v>100</v>
      </c>
      <c r="M19" s="41">
        <v>105</v>
      </c>
      <c r="N19" s="41">
        <f>MAX(K19:M19)</f>
        <v>105</v>
      </c>
      <c r="O19" s="44">
        <f>IF(J19&lt;=0,"0",IF(N19&lt;=0,"0",MAX(K19:M19)+J19))</f>
        <v>275</v>
      </c>
      <c r="P19" s="41">
        <v>195</v>
      </c>
      <c r="Q19" s="41">
        <v>-200</v>
      </c>
      <c r="R19" s="41"/>
      <c r="S19" s="41">
        <f>IF(O19&lt;0,"0",MAX(P19:R19))</f>
        <v>195</v>
      </c>
      <c r="T19" s="54">
        <f>IF(J19&lt;=0,"0",IF(N19&lt;=0,"0",IF(S19=0,"0",S19+O19)))</f>
        <v>470</v>
      </c>
      <c r="U19" s="43">
        <v>4</v>
      </c>
      <c r="V19" s="47">
        <f>(MAX(P19:R19)+O19)*500/(-216.0475144+16.2606339*B19+(-0.002388645)*B19^2+(-0.00113732)*B19^3+0.00000701863*B19^4+(-0.00000001291)*B19^5)</f>
        <v>314.6279758539373</v>
      </c>
      <c r="W19" s="43">
        <v>13</v>
      </c>
      <c r="X19" s="46"/>
      <c r="Y19" s="46"/>
      <c r="Z19" s="46"/>
    </row>
    <row r="20" spans="1:26" s="53" customFormat="1" ht="12.75">
      <c r="A20" s="35">
        <v>14</v>
      </c>
      <c r="B20" s="50">
        <v>113.6</v>
      </c>
      <c r="C20" s="37">
        <v>125</v>
      </c>
      <c r="D20" s="51">
        <v>31048</v>
      </c>
      <c r="E20" s="39" t="str">
        <f ca="1">IF((YEAR(NOW())-YEAR(D20))&gt;59,"S3",IF((YEAR(NOW())-YEAR(D20))&gt;49,"S2",IF((YEAR(NOW())-YEAR(D20))&gt;39,"S1",IF((YEAR(NOW())-YEAR(D20))&gt;23,"V",IF((YEAR(NOW())-YEAR(D20))&gt;18,"Ju","Ja")))))</f>
        <v>Ju</v>
      </c>
      <c r="F20" s="52" t="s">
        <v>34</v>
      </c>
      <c r="G20" s="41">
        <v>240</v>
      </c>
      <c r="H20" s="41">
        <v>252.5</v>
      </c>
      <c r="I20" s="41" t="s">
        <v>35</v>
      </c>
      <c r="J20" s="42">
        <f>MAX(G20:I20)</f>
        <v>252.5</v>
      </c>
      <c r="K20" s="41">
        <v>160</v>
      </c>
      <c r="L20" s="41">
        <v>170</v>
      </c>
      <c r="M20" s="41">
        <v>-175</v>
      </c>
      <c r="N20" s="41">
        <f>MAX(K20:M20)</f>
        <v>170</v>
      </c>
      <c r="O20" s="44">
        <f>IF(J20&lt;=0,"0",IF(N20&lt;=0,"0",MAX(K20:M20)+J20))</f>
        <v>422.5</v>
      </c>
      <c r="P20" s="41">
        <v>230</v>
      </c>
      <c r="Q20" s="41">
        <v>237.5</v>
      </c>
      <c r="R20" s="41">
        <v>240</v>
      </c>
      <c r="S20" s="41">
        <f>IF(O20&lt;0,"0",MAX(P20:R20))</f>
        <v>240</v>
      </c>
      <c r="T20" s="54">
        <f>IF(J20&lt;=0,"0",IF(N20&lt;=0,"0",IF(S20=0,"0",S20+O20)))</f>
        <v>662.5</v>
      </c>
      <c r="U20" s="43">
        <v>1</v>
      </c>
      <c r="V20" s="47">
        <f>(MAX(P20:R20)+O20)*500/(-216.0475144+16.2606339*B20+(-0.002388645)*B20^2+(-0.00113732)*B20^3+0.00000701863*B20^4+(-0.00000001291)*B20^5)</f>
        <v>386.2307120604756</v>
      </c>
      <c r="W20" s="43">
        <v>2</v>
      </c>
      <c r="X20" s="46"/>
      <c r="Y20" s="46"/>
      <c r="Z20" s="46"/>
    </row>
    <row r="21" spans="2:6" ht="12.75">
      <c r="B21" s="63"/>
      <c r="C21" s="63"/>
      <c r="D21" s="63"/>
      <c r="E21" s="63"/>
      <c r="F21" s="63"/>
    </row>
    <row r="22" spans="2:6" ht="12.75">
      <c r="B22" s="63"/>
      <c r="C22" s="63"/>
      <c r="D22" s="63"/>
      <c r="E22" s="63"/>
      <c r="F22" s="63"/>
    </row>
  </sheetData>
  <mergeCells count="2">
    <mergeCell ref="B21:F22"/>
    <mergeCell ref="G1:X4"/>
  </mergeCells>
  <conditionalFormatting sqref="X7:Z20 P7:R20 K7:M20 G7:I20">
    <cfRule type="cellIs" priority="1" dxfId="0" operator="greaterThan" stopIfTrue="1">
      <formula>0</formula>
    </cfRule>
  </conditionalFormatting>
  <conditionalFormatting sqref="W7:W20 U7:U20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conditionalFormatting sqref="T7:T20">
    <cfRule type="cellIs" priority="5" dxfId="4" operator="greaterThan" stopIfTrue="1">
      <formula>0</formula>
    </cfRule>
  </conditionalFormatting>
  <conditionalFormatting sqref="O7:O20">
    <cfRule type="cellIs" priority="6" dxfId="5" operator="greaterThan" stopIfTrue="1">
      <formula>0</formula>
    </cfRule>
  </conditionalFormatting>
  <printOptions/>
  <pageMargins left="0.75" right="0.75" top="1" bottom="1" header="0.5" footer="0.5"/>
  <pageSetup orientation="portrait" paperSize="9"/>
  <legacyDrawing r:id="rId4"/>
  <oleObjects>
    <oleObject progId="CorelPhotoPaint.Image.10" shapeId="246000" r:id="rId1"/>
    <oleObject progId="CorelPhotoPaint.Image.10" shapeId="492434" r:id="rId2"/>
    <oleObject progId="CorelPhotoPaint.Image.10" shapeId="3208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Andrejs</cp:lastModifiedBy>
  <dcterms:created xsi:type="dcterms:W3CDTF">2003-08-16T14:03:41Z</dcterms:created>
  <dcterms:modified xsi:type="dcterms:W3CDTF">2006-07-11T13:04:11Z</dcterms:modified>
  <cp:category/>
  <cp:version/>
  <cp:contentType/>
  <cp:contentStatus/>
</cp:coreProperties>
</file>